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 tabRatio="906" activeTab="3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25725"/>
</workbook>
</file>

<file path=xl/calcChain.xml><?xml version="1.0" encoding="utf-8"?>
<calcChain xmlns="http://schemas.openxmlformats.org/spreadsheetml/2006/main">
  <c r="D5" i="6"/>
  <c r="C5" l="1"/>
  <c r="L4" i="7" l="1"/>
  <c r="M4" s="1"/>
  <c r="J10" l="1"/>
  <c r="L7" l="1"/>
  <c r="N7" s="1"/>
  <c r="F6" i="6" l="1"/>
  <c r="O15" i="7" l="1"/>
  <c r="L3" l="1"/>
  <c r="M3" s="1"/>
  <c r="M13" s="1"/>
  <c r="L10"/>
  <c r="N10" s="1"/>
  <c r="L9" l="1"/>
  <c r="N9" s="1"/>
  <c r="H5" i="16" l="1"/>
  <c r="H4"/>
  <c r="I4" l="1"/>
  <c r="I6" s="1"/>
  <c r="K11" i="7" s="1"/>
  <c r="N11" s="1"/>
  <c r="H7" i="16"/>
  <c r="E9" i="20" l="1"/>
  <c r="F10" i="6" l="1"/>
  <c r="K6" i="7" l="1"/>
  <c r="L6" l="1"/>
  <c r="N6" s="1"/>
  <c r="D5" i="20"/>
  <c r="E5" i="6"/>
  <c r="F5" s="1"/>
  <c r="F13" l="1"/>
  <c r="F14" l="1"/>
  <c r="F16" l="1"/>
  <c r="F15"/>
  <c r="L8" i="7" s="1"/>
  <c r="N8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<sst xmlns="http://schemas.openxmlformats.org/spreadsheetml/2006/main" count="86" uniqueCount="79">
  <si>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</si>
  <si>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</si>
  <si>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</si>
  <si>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</si>
  <si>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</si>
  <si>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</si>
  <si>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</si>
  <si>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</si>
  <si>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</si>
  <si>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</si>
  <si>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</si>
  <si>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</si>
  <si>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</si>
  <si>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</si>
  <si>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</si>
  <si>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</si>
  <si>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</si>
  <si>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</si>
  <si>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</si>
  <si>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</si>
  <si>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</si>
  <si>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</si>
  <si>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</si>
  <si>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</si>
  <si>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</si>
  <si>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</si>
  <si>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</si>
  <si>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</si>
  <si>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</si>
  <si>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</si>
  <si>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</si>
  <si>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</si>
  <si>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</si>
  <si>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</si>
  <si>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</si>
  <si>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</si>
  <si>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</si>
  <si>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</si>
  <si>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</si>
  <si>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</si>
  <si>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</si>
  <si>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</si>
  <si>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</si>
  <si>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</si>
  <si>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</si>
  <si>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</si>
  <si>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</si>
  <si>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</si>
  <si>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</si>
  <si>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</si>
  <si>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</si>
  <si>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</si>
  <si>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</si>
  <si>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</si>
  <si>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</si>
  <si>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</si>
  <si>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</si>
  <si>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</si>
  <si>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</si>
  <si>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</si>
  <si>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</si>
  <si>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</si>
  <si>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</si>
  <si>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</si>
  <si>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</si>
  <si>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</si>
  <si>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</si>
  <si>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</si>
  <si>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</si>
  <si>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</si>
  <si>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</si>
  <si>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</si>
  <si>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</si>
  <si>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</si>
  <si>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</si>
  <si>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Отчет по вывозу ТКО за июль 2024 г.</t>
  </si>
  <si>
    <t>Расчет платы за коммунальную услуги по гаражу июль 2024 г.</t>
  </si>
  <si>
    <t>показаний общего прибора учета тепловой энергии отопления за июль 2024 г.</t>
  </si>
  <si>
    <t>СПРАВОЧНАЯ ИНФОРМАЦИЯ потребление коммунальных услуг в доме ул. 8 Марта, д.2а за июль 2024 г.</t>
  </si>
</sst>
</file>

<file path=xl/styles.xml><?xml version="1.0" encoding="utf-8"?>
<styleSheet xmlns="http://schemas.openxmlformats.org/spreadsheetml/2006/main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_-* #,##0.00\ _р_._-;\-* #,##0.00\ _р_._-;_-* &quot;-&quot;??\ _р_._-;_-@_-"/>
    <numFmt numFmtId="170" formatCode="0.0"/>
    <numFmt numFmtId="172" formatCode="_-* #,##0\ _₽_-;\-* #,##0\ _₽_-;_-* &quot;-&quot;??\ _₽_-;_-@_-"/>
    <numFmt numFmtId="173" formatCode="_-* #,##0.0_р_._-;\-* #,##0.0_р_._-;_-* \-??_р_._-;_-@_-"/>
    <numFmt numFmtId="174" formatCode="_-* #,##0.000_р_._-;\-* #,##0.000_р_._-;_-* &quot;-&quot;??_р_._-;_-@_-"/>
    <numFmt numFmtId="175" formatCode="0.000"/>
    <numFmt numFmtId="178" formatCode="_-* #,##0.000\ _₽_-;\-* #,##0.000\ _₽_-;_-* &quot;-&quot;??\ _₽_-;_-@_-"/>
    <numFmt numFmtId="179" formatCode="_-* #,##0.0000\ _₽_-;\-* #,##0.0000\ _₽_-;_-* &quot;-&quot;??\ _₽_-;_-@_-"/>
    <numFmt numFmtId="180" formatCode="0.0000"/>
    <numFmt numFmtId="181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70" fontId="20" fillId="0" borderId="1" xfId="0" applyNumberFormat="1" applyFont="1" applyBorder="1" applyAlignment="1">
      <alignment horizontal="center" wrapText="1"/>
    </xf>
    <xf numFmtId="170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3" fontId="23" fillId="0" borderId="0" xfId="1" applyNumberFormat="1" applyFont="1" applyBorder="1" applyProtection="1"/>
    <xf numFmtId="174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2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7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9" fontId="24" fillId="0" borderId="0" xfId="1" applyNumberFormat="1" applyFont="1"/>
    <xf numFmtId="181" fontId="24" fillId="0" borderId="0" xfId="1" applyNumberFormat="1" applyFont="1"/>
    <xf numFmtId="180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8" fontId="13" fillId="0" borderId="0" xfId="1" applyNumberFormat="1" applyFont="1" applyFill="1" applyBorder="1"/>
    <xf numFmtId="175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81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25"/>
  <sheetViews>
    <sheetView zoomScale="85" zoomScaleNormal="85" workbookViewId="0">
      <selection activeCell="H20" sqref="H20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7" t="s">
        <v>2</v>
      </c>
      <c r="B1" s="77"/>
      <c r="C1" s="77"/>
      <c r="D1" s="77"/>
      <c r="E1" s="77"/>
    </row>
    <row r="2" spans="1:11" ht="18.75">
      <c r="A2" s="78" t="s">
        <v>77</v>
      </c>
      <c r="B2" s="78"/>
      <c r="C2" s="78"/>
      <c r="D2" s="78"/>
      <c r="E2" s="78"/>
      <c r="F2" s="78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f>15223.52-4.02</f>
        <v>15219.5</v>
      </c>
      <c r="D5" s="8">
        <f>15236.43-0.57</f>
        <v>15235.86</v>
      </c>
      <c r="E5" s="8">
        <f>D5-C5</f>
        <v>16.360000000000582</v>
      </c>
      <c r="F5" s="23">
        <f>E5+G5</f>
        <v>16.660000000000583</v>
      </c>
      <c r="G5" s="31">
        <v>0.3</v>
      </c>
      <c r="H5" s="50"/>
    </row>
    <row r="6" spans="1:11" ht="32.25" customHeight="1">
      <c r="A6" s="79" t="s">
        <v>10</v>
      </c>
      <c r="B6" s="79"/>
      <c r="C6" s="79"/>
      <c r="D6" s="79"/>
      <c r="E6" s="79"/>
      <c r="F6" s="2">
        <f>9210.63+1222</f>
        <v>10432.629999999999</v>
      </c>
    </row>
    <row r="7" spans="1:11">
      <c r="B7" s="9"/>
    </row>
    <row r="8" spans="1:11" ht="51.75" customHeight="1">
      <c r="A8" s="80" t="s">
        <v>39</v>
      </c>
      <c r="B8" s="80"/>
      <c r="C8" s="80"/>
      <c r="D8" s="80"/>
      <c r="E8" s="80"/>
      <c r="F8" s="24">
        <v>326.60000000000002</v>
      </c>
      <c r="G8" s="22"/>
    </row>
    <row r="9" spans="1:11" ht="18.75">
      <c r="A9" s="72" t="s">
        <v>41</v>
      </c>
      <c r="B9" s="72"/>
      <c r="C9" s="72"/>
      <c r="D9" s="72"/>
      <c r="E9" s="72"/>
      <c r="F9" s="25">
        <v>5.0999999999999997E-2</v>
      </c>
    </row>
    <row r="10" spans="1:11" ht="28.15" customHeight="1">
      <c r="A10" s="74" t="s">
        <v>32</v>
      </c>
      <c r="B10" s="74"/>
      <c r="C10" s="74"/>
      <c r="D10" s="74"/>
      <c r="E10" s="74"/>
      <c r="F10" s="26">
        <f>F8*F9</f>
        <v>16.656600000000001</v>
      </c>
    </row>
    <row r="11" spans="1:11" ht="28.15" customHeight="1">
      <c r="A11" s="76" t="s">
        <v>57</v>
      </c>
      <c r="B11" s="76"/>
      <c r="C11" s="76"/>
      <c r="D11" s="76"/>
      <c r="E11" s="76"/>
      <c r="F11" s="26">
        <v>43.5</v>
      </c>
    </row>
    <row r="12" spans="1:11" ht="28.15" customHeight="1">
      <c r="A12" s="76" t="s">
        <v>56</v>
      </c>
      <c r="B12" s="76"/>
      <c r="C12" s="76"/>
      <c r="D12" s="76"/>
      <c r="E12" s="76"/>
      <c r="F12" s="26">
        <v>14.44</v>
      </c>
    </row>
    <row r="13" spans="1:11" ht="23.45" customHeight="1">
      <c r="A13" s="72" t="s">
        <v>33</v>
      </c>
      <c r="B13" s="72"/>
      <c r="C13" s="72"/>
      <c r="D13" s="72"/>
      <c r="E13" s="72"/>
      <c r="F13" s="26">
        <f>F5-F10</f>
        <v>3.4000000005818265E-3</v>
      </c>
      <c r="G13" s="73"/>
      <c r="H13" s="73"/>
      <c r="I13" s="54"/>
    </row>
    <row r="14" spans="1:11" ht="37.5" customHeight="1">
      <c r="A14" s="74" t="s">
        <v>40</v>
      </c>
      <c r="B14" s="74"/>
      <c r="C14" s="74"/>
      <c r="D14" s="74"/>
      <c r="E14" s="74"/>
      <c r="F14" s="25">
        <f>(F5)/(F10+F13)*F9</f>
        <v>5.0999999999999997E-2</v>
      </c>
    </row>
    <row r="15" spans="1:11" ht="48" customHeight="1">
      <c r="A15" s="74" t="s">
        <v>34</v>
      </c>
      <c r="B15" s="74"/>
      <c r="C15" s="74"/>
      <c r="D15" s="74"/>
      <c r="E15" s="74"/>
      <c r="F15" s="27">
        <f>F20*F14+F18</f>
        <v>211.89570999999998</v>
      </c>
      <c r="K15" s="30"/>
    </row>
    <row r="16" spans="1:11" ht="53.45" customHeight="1">
      <c r="A16" s="74" t="s">
        <v>51</v>
      </c>
      <c r="B16" s="74"/>
      <c r="C16" s="74"/>
      <c r="D16" s="74"/>
      <c r="E16" s="74"/>
      <c r="F16" s="27">
        <f>F14*F20*3.23</f>
        <v>567.52944329999991</v>
      </c>
      <c r="K16" s="30"/>
    </row>
    <row r="17" spans="1:6" ht="18.75">
      <c r="A17" s="72" t="s">
        <v>38</v>
      </c>
      <c r="B17" s="72"/>
      <c r="C17" s="72"/>
      <c r="D17" s="72"/>
      <c r="E17" s="72"/>
      <c r="F17" s="28">
        <v>2087</v>
      </c>
    </row>
    <row r="18" spans="1:6" ht="18.75">
      <c r="A18" s="72" t="s">
        <v>37</v>
      </c>
      <c r="B18" s="72"/>
      <c r="C18" s="72"/>
      <c r="D18" s="72"/>
      <c r="E18" s="72"/>
      <c r="F18" s="26">
        <v>36.19</v>
      </c>
    </row>
    <row r="19" spans="1:6" ht="18.75">
      <c r="A19" s="72" t="s">
        <v>36</v>
      </c>
      <c r="B19" s="72"/>
      <c r="C19" s="72"/>
      <c r="D19" s="72"/>
      <c r="E19" s="72"/>
      <c r="F19" s="26">
        <v>5.57</v>
      </c>
    </row>
    <row r="20" spans="1:6" ht="22.15" customHeight="1">
      <c r="A20" s="72" t="s">
        <v>35</v>
      </c>
      <c r="B20" s="72"/>
      <c r="C20" s="72"/>
      <c r="D20" s="72"/>
      <c r="E20" s="72"/>
      <c r="F20" s="26">
        <v>3445.21</v>
      </c>
    </row>
    <row r="21" spans="1:6" ht="59.25" customHeight="1">
      <c r="A21" s="75" t="s">
        <v>49</v>
      </c>
      <c r="B21" s="75"/>
      <c r="C21" s="75"/>
      <c r="D21" s="75"/>
      <c r="E21" s="75"/>
      <c r="F21" s="51">
        <v>0</v>
      </c>
    </row>
    <row r="22" spans="1:6" ht="18.75">
      <c r="A22" s="72"/>
      <c r="B22" s="72"/>
      <c r="C22" s="72"/>
      <c r="D22" s="72"/>
      <c r="E22" s="72"/>
      <c r="F22" s="68"/>
    </row>
    <row r="23" spans="1:6" ht="18.75">
      <c r="A23" s="72"/>
      <c r="B23" s="72"/>
      <c r="C23" s="72"/>
      <c r="D23" s="72"/>
      <c r="E23" s="72"/>
      <c r="F23" s="68"/>
    </row>
    <row r="24" spans="1:6" ht="18.75">
      <c r="A24" s="72"/>
      <c r="B24" s="72"/>
      <c r="C24" s="72"/>
      <c r="D24" s="72"/>
      <c r="E24" s="72"/>
      <c r="F24" s="68"/>
    </row>
    <row r="25" spans="1:6" ht="18.75">
      <c r="A25" s="72"/>
      <c r="B25" s="72"/>
      <c r="C25" s="72"/>
      <c r="D25" s="72"/>
      <c r="E25" s="72"/>
      <c r="F25" s="68"/>
    </row>
  </sheetData>
  <mergeCells count="22">
    <mergeCell ref="A11:E11"/>
    <mergeCell ref="A12:E12"/>
    <mergeCell ref="A1:E1"/>
    <mergeCell ref="A2:F2"/>
    <mergeCell ref="A6:E6"/>
    <mergeCell ref="A8:E8"/>
    <mergeCell ref="A9:E9"/>
    <mergeCell ref="A10:E10"/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15"/>
  <sheetViews>
    <sheetView zoomScale="70" zoomScaleNormal="70" workbookViewId="0">
      <pane ySplit="15" topLeftCell="A22" activePane="bottomLeft" state="frozen"/>
      <selection pane="bottomLeft" activeCell="S30" sqref="S30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3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2" t="s">
        <v>9</v>
      </c>
      <c r="B3" s="82"/>
      <c r="C3" s="82"/>
      <c r="D3" s="82"/>
      <c r="E3" s="82"/>
      <c r="F3" s="56"/>
      <c r="G3" s="56"/>
      <c r="H3" s="56"/>
      <c r="I3" s="10"/>
      <c r="J3" s="57">
        <v>7640</v>
      </c>
      <c r="K3" s="55">
        <v>5.57</v>
      </c>
      <c r="L3" s="69">
        <f>K3*J3</f>
        <v>42554.8</v>
      </c>
      <c r="M3" s="58">
        <f>L3/134</f>
        <v>317.57313432835821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5</v>
      </c>
      <c r="K4" s="55">
        <v>36.19</v>
      </c>
      <c r="L4" s="69">
        <f>K4*J4</f>
        <v>180.95</v>
      </c>
      <c r="M4" s="58">
        <f>L4/134</f>
        <v>1.350373134328358</v>
      </c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42.01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0</v>
      </c>
      <c r="L6" s="61">
        <f>K6*M1</f>
        <v>0</v>
      </c>
      <c r="M6" s="61"/>
      <c r="N6" s="55">
        <f>L6/1222</f>
        <v>0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36.19</v>
      </c>
      <c r="L7" s="61">
        <f>J7*K7*M1</f>
        <v>185.741556</v>
      </c>
      <c r="M7" s="61"/>
      <c r="N7" s="55">
        <f>L7/1222</f>
        <v>0.15199799999999999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v>211.9</v>
      </c>
      <c r="L8" s="61">
        <f>J8*K8*M1</f>
        <v>1087.55556</v>
      </c>
      <c r="M8" s="61"/>
      <c r="N8" s="55">
        <f>L8/1222</f>
        <v>0.88997999999999999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42.01</v>
      </c>
      <c r="L9" s="58">
        <f>J9*K9*M1</f>
        <v>431.22424799999999</v>
      </c>
      <c r="M9" s="58"/>
      <c r="N9" s="55">
        <f>L9/1222</f>
        <v>0.35288399999999998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14061/10432.63</f>
        <v>1.3477905379563926</v>
      </c>
      <c r="K10" s="60">
        <v>5.57</v>
      </c>
      <c r="L10" s="61">
        <f>J10*K10*M1</f>
        <v>9173.7902082217042</v>
      </c>
      <c r="M10" s="61"/>
      <c r="N10" s="55">
        <f>L10/1222</f>
        <v>7.5071932964171069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6.5844978687061646</v>
      </c>
      <c r="L11" s="61"/>
      <c r="M11" s="61"/>
      <c r="N11" s="61">
        <f>K11</f>
        <v>6.5844978687061646</v>
      </c>
    </row>
    <row r="13" spans="1:15" ht="18.75">
      <c r="A13" s="86" t="s">
        <v>72</v>
      </c>
      <c r="B13" s="86"/>
      <c r="C13" s="86"/>
      <c r="D13" s="86"/>
      <c r="E13" s="86"/>
      <c r="F13" s="65"/>
      <c r="G13" s="65"/>
      <c r="H13" s="65"/>
      <c r="I13" s="55"/>
      <c r="J13" s="55"/>
      <c r="K13" s="55"/>
      <c r="L13" s="55"/>
      <c r="M13" s="66">
        <f>SUM(M3:M12)</f>
        <v>318.92350746268659</v>
      </c>
      <c r="N13" s="66">
        <v>14.42</v>
      </c>
    </row>
    <row r="14" spans="1:15" ht="18.75">
      <c r="A14" s="81" t="s">
        <v>71</v>
      </c>
      <c r="B14" s="81"/>
      <c r="C14" s="81"/>
      <c r="D14" s="81"/>
      <c r="E14" s="81"/>
      <c r="F14" s="59"/>
      <c r="G14" s="59"/>
      <c r="H14" s="59"/>
      <c r="I14" s="55"/>
      <c r="J14" s="10"/>
      <c r="K14" s="29"/>
      <c r="L14" s="29"/>
      <c r="M14" s="55">
        <v>1500</v>
      </c>
      <c r="N14" s="55"/>
    </row>
    <row r="15" spans="1:15">
      <c r="O15" s="71">
        <f>J3/O1</f>
        <v>57.014925373134325</v>
      </c>
    </row>
  </sheetData>
  <autoFilter ref="E1:E15"/>
  <mergeCells count="13">
    <mergeCell ref="A14:E14"/>
    <mergeCell ref="A13:E13"/>
    <mergeCell ref="A7:E7"/>
    <mergeCell ref="A10:E10"/>
    <mergeCell ref="A11:E11"/>
    <mergeCell ref="A9:E9"/>
    <mergeCell ref="A8:E8"/>
    <mergeCell ref="A6:E6"/>
    <mergeCell ref="A5:E5"/>
    <mergeCell ref="A3:E3"/>
    <mergeCell ref="A1:K1"/>
    <mergeCell ref="A2:I2"/>
    <mergeCell ref="A4:E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00"/>
    <pageSetUpPr fitToPage="1"/>
  </sheetPr>
  <dimension ref="A1:I10"/>
  <sheetViews>
    <sheetView workbookViewId="0">
      <selection activeCell="F5" sqref="F5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75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1056.5</v>
      </c>
      <c r="G4" s="41">
        <v>66.92</v>
      </c>
      <c r="H4" s="42">
        <f>G4*F4</f>
        <v>70700.98</v>
      </c>
      <c r="I4" s="43">
        <f>(H4-H5)/E4</f>
        <v>6.5844978687061646</v>
      </c>
    </row>
    <row r="5" spans="1:9" ht="36.75" customHeight="1">
      <c r="A5" s="93" t="s">
        <v>73</v>
      </c>
      <c r="B5" s="94"/>
      <c r="C5" s="94"/>
      <c r="D5" s="95"/>
      <c r="E5" s="45"/>
      <c r="F5" s="41">
        <v>1056.5</v>
      </c>
      <c r="G5" s="34">
        <v>1.9</v>
      </c>
      <c r="H5" s="42">
        <f>G5*F5</f>
        <v>2007.35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6.5844978687061646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68693.62999999999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0"/>
  <sheetViews>
    <sheetView tabSelected="1" workbookViewId="0">
      <selection activeCell="I17" sqref="I17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f>'Отопление и ГВС'!D5</f>
        <v>15235.86</v>
      </c>
      <c r="E5" s="70">
        <v>0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13.62</v>
      </c>
      <c r="F6" s="67">
        <v>0.82</v>
      </c>
      <c r="G6" s="20">
        <v>2.2000000000000002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267</v>
      </c>
      <c r="F7" s="19">
        <v>16.2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50015</v>
      </c>
      <c r="E8" s="19">
        <v>611</v>
      </c>
      <c r="F8" s="19">
        <v>21.7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878</v>
      </c>
      <c r="F9" s="19">
        <v>37.799999999999997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33362</v>
      </c>
      <c r="F10" s="15"/>
      <c r="G10" s="21">
        <v>14061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2024-07-26T13:47:39Z</cp:lastPrinted>
  <dcterms:created xsi:type="dcterms:W3CDTF">2015-09-15T11:53:49Z</dcterms:created>
  <dcterms:modified xsi:type="dcterms:W3CDTF">2024-07-26T14:10:41Z</dcterms:modified>
</cp:coreProperties>
</file>